
<file path=[Content_Types].xml><?xml version="1.0" encoding="utf-8"?>
<Types xmlns="http://schemas.openxmlformats.org/package/2006/content-types">
  <Default Extension="xml" ContentType="application/xml"/>
  <Override PartName="/xl/workbook.xml" ContentType="application/vnd.openxmlformats-officedocument.spreadsheetml.sheet.main+xml"/>
  <Override PartName="/xl/styles.xml" ContentType="application/vnd.openxmlformats-officedocument.spreadsheetml.styles+xml"/>
  <Default Extension="rels" ContentType="application/vnd.openxmlformats-package.relationship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6" rupBuild="4505"/>
  <workbookPr autoCompressPictures="0"/>
  <bookViews>
    <workbookView xWindow="0" yWindow="0" windowWidth="12580" windowHeight="21320"/>
  </bookViews>
  <sheets>
    <sheet name="Problem" sheetId="19" r:id="rId1"/>
  </sheets>
  <definedNames>
    <definedName name="accounts">Problem!$B$28:$B$33</definedName>
  </definedNames>
  <calcPr calcId="130407"/>
  <extLst>
    <ext xmlns:mx="http://schemas.microsoft.com/office/mac/excel/2008/main" uri="http://schemas.microsoft.com/office/mac/excel/2008/main">
      <mx:ArchID Flags="2"/>
    </ext>
  </extLst>
</workbook>
</file>

<file path=xl/calcChain.xml><?xml version="1.0" encoding="utf-8"?>
<calcChain xmlns="http://schemas.openxmlformats.org/spreadsheetml/2006/main">
  <c r="K3" i="19"/>
  <c r="E11"/>
  <c r="M5"/>
  <c r="M4"/>
  <c r="L3"/>
  <c r="M3"/>
  <c r="K11"/>
  <c r="A16"/>
  <c r="K5"/>
  <c r="N3"/>
  <c r="B11"/>
  <c r="C10"/>
  <c r="E10"/>
  <c r="K12"/>
  <c r="A9"/>
  <c r="K13"/>
  <c r="B9"/>
  <c r="B10"/>
  <c r="L13"/>
  <c r="J16"/>
  <c r="C9"/>
  <c r="B20"/>
  <c r="M25"/>
  <c r="M26"/>
  <c r="B19"/>
  <c r="N21"/>
  <c r="N13"/>
  <c r="B18"/>
  <c r="Q18"/>
  <c r="Q19"/>
  <c r="I16"/>
  <c r="O24"/>
  <c r="O25"/>
  <c r="N22"/>
  <c r="O15"/>
  <c r="N15"/>
  <c r="N16"/>
  <c r="P15"/>
  <c r="M15"/>
  <c r="M16"/>
  <c r="N18"/>
  <c r="P18"/>
  <c r="P19"/>
  <c r="O21"/>
  <c r="P21"/>
  <c r="P22"/>
  <c r="M21"/>
  <c r="O18"/>
  <c r="O19"/>
  <c r="M18"/>
  <c r="R19"/>
  <c r="Q16"/>
  <c r="M22"/>
  <c r="Q22"/>
  <c r="R22"/>
</calcChain>
</file>

<file path=xl/sharedStrings.xml><?xml version="1.0" encoding="utf-8"?>
<sst xmlns="http://schemas.openxmlformats.org/spreadsheetml/2006/main" count="42" uniqueCount="24">
  <si>
    <t>Date</t>
  </si>
  <si>
    <t>Accounts</t>
  </si>
  <si>
    <t>Debit</t>
  </si>
  <si>
    <t xml:space="preserve"> </t>
  </si>
  <si>
    <t>Credit</t>
  </si>
  <si>
    <t>Interest Payable</t>
  </si>
  <si>
    <t>`</t>
  </si>
  <si>
    <t>Unamort p or d</t>
  </si>
  <si>
    <t>GENERAL JOURNAL ENTRY FOR INTEREST ACCRUAL</t>
  </si>
  <si>
    <t>Assume that Ace Company issued $100,000 of 10-year, 6% bonds on January 1, 20X1.  Interest is paid semiannually on June 30 and December 31 of each year.  
Use the pick list associated with the first boxed area to select the assumed issue price.  Ace uses the straight-line method of amortization for any premium or discount, and retired the bonds before scheduled maturity on April 1, 20X5.  Use the pick list associated with the second boxed area to select the retirement price (excluding accrued interest).
The first journal entry will be automatically prepared, reflecting the interest accrual immediately prior to the retirement.  Use the pick lists associated with the areas within the second journal entry to complete the entry for the bond retirement.  A correct selection for each boxed area will cause the boxed area to turn green.</t>
  </si>
  <si>
    <t>Select the assumed issue price?  &gt;&gt;&gt;&gt;</t>
  </si>
  <si>
    <t>Select the assumed retirement price?  &gt;&gt;&gt;&gt;</t>
  </si>
  <si>
    <t>To record interest expense for the 3 month period ending March 31 ($100,000 X 6% X 3/12 = $1,500).</t>
  </si>
  <si>
    <t>GENERAL JOURNAL ENTRY FOR BOND RETIREMENT</t>
  </si>
  <si>
    <t>Bonds Payable</t>
  </si>
  <si>
    <t>10 is gain at discount</t>
  </si>
  <si>
    <t>20 is loss at discount</t>
  </si>
  <si>
    <t>140 is loss at par</t>
  </si>
  <si>
    <t>210 is be at par</t>
  </si>
  <si>
    <t>70 is gain at par</t>
  </si>
  <si>
    <t>100 is loss prem</t>
  </si>
  <si>
    <t>50 is gain prem</t>
  </si>
  <si>
    <t>60 be at par</t>
  </si>
  <si>
    <t>To record bond retirement</t>
  </si>
</sst>
</file>

<file path=xl/styles.xml><?xml version="1.0" encoding="utf-8"?>
<styleSheet xmlns="http://schemas.openxmlformats.org/spreadsheetml/2006/main">
  <numFmts count="5">
    <numFmt numFmtId="41" formatCode="_(* #,##0_);_(* \(#,##0\);_(* &quot;-&quot;_);_(@_)"/>
    <numFmt numFmtId="43" formatCode="_(* #,##0.00_);_(* \(#,##0.00\);_(* &quot;-&quot;??_);_(@_)"/>
    <numFmt numFmtId="164" formatCode="[$-409]dd\-mmm\-yy;@"/>
    <numFmt numFmtId="165" formatCode="m/d;@"/>
    <numFmt numFmtId="166" formatCode="_(&quot;$&quot;* #,##0_);_(&quot;$&quot;* \(#,##0\);_(&quot;$&quot;* &quot;-&quot;??_);_(@_)"/>
  </numFmts>
  <fonts count="14">
    <font>
      <sz val="10"/>
      <name val="Arial"/>
    </font>
    <font>
      <sz val="10"/>
      <name val="Arial"/>
    </font>
    <font>
      <sz val="8"/>
      <name val="Arial"/>
    </font>
    <font>
      <sz val="12"/>
      <color indexed="12"/>
      <name val="Arial"/>
    </font>
    <font>
      <sz val="10"/>
      <name val="Myriad Web Pro"/>
    </font>
    <font>
      <i/>
      <sz val="10"/>
      <name val="Myriad Web Pro"/>
    </font>
    <font>
      <sz val="10"/>
      <name val="Myriad Web Pro"/>
    </font>
    <font>
      <b/>
      <sz val="10"/>
      <color indexed="9"/>
      <name val="Myriad Web Pro"/>
    </font>
    <font>
      <sz val="10"/>
      <color indexed="16"/>
      <name val="Myriad Web Pro"/>
    </font>
    <font>
      <sz val="10"/>
      <name val="Myriad Pro"/>
    </font>
    <font>
      <sz val="12"/>
      <name val="Myriad Pro"/>
    </font>
    <font>
      <b/>
      <sz val="10"/>
      <name val="Myriad Web Pro"/>
    </font>
    <font>
      <b/>
      <sz val="12"/>
      <name val="Myriad Web Pro"/>
    </font>
    <font>
      <b/>
      <i/>
      <sz val="10"/>
      <name val="Myriad Web Pro"/>
    </font>
  </fonts>
  <fills count="17">
    <fill>
      <patternFill patternType="none"/>
    </fill>
    <fill>
      <patternFill patternType="gray125"/>
    </fill>
    <fill>
      <patternFill patternType="solid">
        <fgColor indexed="46"/>
        <bgColor indexed="64"/>
      </patternFill>
    </fill>
    <fill>
      <patternFill patternType="solid">
        <fgColor indexed="21"/>
        <bgColor indexed="64"/>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0"/>
        <bgColor indexed="64"/>
      </patternFill>
    </fill>
    <fill>
      <patternFill patternType="solid">
        <fgColor indexed="44"/>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2D050"/>
        <bgColor indexed="64"/>
      </patternFill>
    </fill>
    <fill>
      <patternFill patternType="solid">
        <fgColor indexed="31"/>
        <bgColor indexed="64"/>
      </patternFill>
    </fill>
  </fills>
  <borders count="14">
    <border>
      <left/>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3">
    <xf numFmtId="0" fontId="0" fillId="0" borderId="0"/>
    <xf numFmtId="0" fontId="6" fillId="2" borderId="0" applyNumberFormat="0" applyBorder="0" applyAlignment="0"/>
    <xf numFmtId="0" fontId="4" fillId="3" borderId="0"/>
    <xf numFmtId="0" fontId="7" fillId="3" borderId="0">
      <alignment horizontal="center" vertical="center"/>
    </xf>
    <xf numFmtId="3" fontId="4" fillId="4" borderId="1">
      <alignment horizontal="right" vertical="center" wrapText="1"/>
    </xf>
    <xf numFmtId="0" fontId="8" fillId="4" borderId="2">
      <alignment horizontal="left" vertical="center" wrapText="1"/>
    </xf>
    <xf numFmtId="0" fontId="8" fillId="4" borderId="0">
      <alignment horizontal="left" vertical="center" wrapText="1" indent="1"/>
    </xf>
    <xf numFmtId="3" fontId="9" fillId="4" borderId="3" applyNumberFormat="0" applyFont="0" applyAlignment="0">
      <alignment horizontal="center" vertical="center" wrapText="1"/>
    </xf>
    <xf numFmtId="16" fontId="4" fillId="4" borderId="0">
      <alignment horizontal="center" vertical="center" wrapText="1"/>
    </xf>
    <xf numFmtId="0" fontId="5" fillId="4" borderId="4">
      <alignment horizontal="justify" vertical="center" wrapText="1"/>
    </xf>
    <xf numFmtId="0" fontId="3" fillId="5" borderId="0" applyFont="0" applyAlignment="0">
      <alignment horizontal="center" vertical="center" wrapText="1"/>
    </xf>
    <xf numFmtId="0" fontId="7" fillId="5" borderId="3" applyAlignment="0">
      <alignment horizontal="center" vertical="center" wrapText="1"/>
    </xf>
    <xf numFmtId="164" fontId="10" fillId="6" borderId="5" applyNumberFormat="0" applyFont="0" applyFill="0" applyAlignment="0">
      <alignment horizontal="left" vertical="center" wrapText="1"/>
    </xf>
    <xf numFmtId="164" fontId="4" fillId="0" borderId="5" applyNumberFormat="0" applyFont="0" applyFill="0" applyAlignment="0">
      <alignment horizontal="center" vertical="center" wrapText="1"/>
    </xf>
    <xf numFmtId="164" fontId="4" fillId="7" borderId="6" applyNumberFormat="0" applyBorder="0" applyAlignment="0">
      <alignment horizontal="left" vertical="center" wrapText="1"/>
    </xf>
    <xf numFmtId="0" fontId="7" fillId="8" borderId="7" applyAlignment="0">
      <alignment vertical="center"/>
    </xf>
    <xf numFmtId="0" fontId="1" fillId="8" borderId="0">
      <alignment vertical="center"/>
    </xf>
    <xf numFmtId="164" fontId="4" fillId="6" borderId="8" applyNumberFormat="0" applyBorder="0" applyAlignment="0">
      <alignment horizontal="left" vertical="center" wrapText="1"/>
    </xf>
    <xf numFmtId="0" fontId="4" fillId="4" borderId="0" applyFill="0">
      <alignment horizontal="justify" vertical="top" wrapText="1"/>
    </xf>
    <xf numFmtId="0" fontId="8" fillId="0" borderId="0">
      <alignment horizontal="justify" vertical="top" wrapText="1"/>
    </xf>
    <xf numFmtId="0" fontId="10" fillId="0" borderId="0">
      <alignment horizontal="left" vertical="center" wrapText="1"/>
    </xf>
    <xf numFmtId="0" fontId="4" fillId="9" borderId="0" applyNumberFormat="0" applyAlignment="0">
      <alignment vertical="center"/>
    </xf>
    <xf numFmtId="0" fontId="7" fillId="10" borderId="0" applyNumberFormat="0" applyAlignment="0"/>
  </cellStyleXfs>
  <cellXfs count="58">
    <xf numFmtId="0" fontId="0" fillId="0" borderId="0" xfId="0"/>
    <xf numFmtId="0" fontId="4" fillId="0" borderId="0" xfId="0" applyFont="1" applyProtection="1">
      <protection hidden="1"/>
    </xf>
    <xf numFmtId="0" fontId="4" fillId="0" borderId="0" xfId="0" applyFont="1" applyFill="1" applyProtection="1">
      <protection hidden="1"/>
    </xf>
    <xf numFmtId="41" fontId="11" fillId="0" borderId="0" xfId="18" applyNumberFormat="1" applyFont="1" applyFill="1" applyBorder="1" applyAlignment="1" applyProtection="1">
      <alignment horizontal="center" vertical="center"/>
      <protection hidden="1"/>
    </xf>
    <xf numFmtId="0" fontId="12" fillId="11" borderId="10" xfId="0" applyFont="1" applyFill="1" applyBorder="1" applyAlignment="1" applyProtection="1">
      <alignment horizontal="center" vertical="center" wrapText="1"/>
      <protection hidden="1"/>
    </xf>
    <xf numFmtId="41" fontId="11" fillId="11" borderId="0" xfId="18" applyNumberFormat="1" applyFont="1" applyFill="1" applyBorder="1" applyAlignment="1" applyProtection="1">
      <alignment vertical="center"/>
      <protection hidden="1"/>
    </xf>
    <xf numFmtId="43" fontId="11" fillId="0" borderId="11" xfId="0" applyNumberFormat="1" applyFont="1" applyBorder="1" applyAlignment="1" applyProtection="1">
      <alignment horizontal="center" vertical="center"/>
      <protection hidden="1"/>
    </xf>
    <xf numFmtId="43" fontId="11" fillId="0" borderId="0" xfId="18" applyNumberFormat="1" applyFont="1" applyFill="1" applyBorder="1" applyAlignment="1" applyProtection="1">
      <alignment horizontal="center" vertical="center"/>
      <protection hidden="1"/>
    </xf>
    <xf numFmtId="43" fontId="11" fillId="11" borderId="0" xfId="18" applyNumberFormat="1" applyFont="1" applyFill="1" applyBorder="1" applyAlignment="1" applyProtection="1">
      <alignment horizontal="center" vertical="center"/>
      <protection hidden="1"/>
    </xf>
    <xf numFmtId="0" fontId="4" fillId="11" borderId="0" xfId="0" applyFont="1" applyFill="1" applyProtection="1">
      <protection hidden="1"/>
    </xf>
    <xf numFmtId="0" fontId="4" fillId="11" borderId="0" xfId="0" applyFont="1" applyFill="1" applyAlignment="1" applyProtection="1">
      <alignment vertical="top"/>
      <protection hidden="1"/>
    </xf>
    <xf numFmtId="0" fontId="4" fillId="11" borderId="0" xfId="0" applyFont="1" applyFill="1" applyAlignment="1" applyProtection="1">
      <alignment vertical="center"/>
      <protection hidden="1"/>
    </xf>
    <xf numFmtId="41" fontId="11" fillId="11" borderId="0" xfId="18" applyNumberFormat="1" applyFont="1" applyFill="1" applyBorder="1" applyAlignment="1" applyProtection="1">
      <alignment horizontal="center" vertical="center"/>
      <protection hidden="1"/>
    </xf>
    <xf numFmtId="165" fontId="11" fillId="0" borderId="11" xfId="0" applyNumberFormat="1" applyFont="1" applyBorder="1" applyAlignment="1" applyProtection="1">
      <alignment horizontal="center" vertical="center"/>
      <protection hidden="1"/>
    </xf>
    <xf numFmtId="41" fontId="11" fillId="0" borderId="0" xfId="0" applyNumberFormat="1" applyFont="1" applyBorder="1" applyAlignment="1" applyProtection="1">
      <alignment horizontal="center" vertical="center"/>
      <protection hidden="1"/>
    </xf>
    <xf numFmtId="0" fontId="4" fillId="0" borderId="0" xfId="0" applyFont="1" applyFill="1" applyAlignment="1" applyProtection="1">
      <alignment vertical="top"/>
      <protection hidden="1"/>
    </xf>
    <xf numFmtId="41" fontId="11" fillId="0" borderId="0" xfId="18" applyNumberFormat="1" applyFont="1" applyFill="1" applyBorder="1" applyAlignment="1" applyProtection="1">
      <alignment vertical="center"/>
      <protection hidden="1"/>
    </xf>
    <xf numFmtId="0" fontId="4" fillId="0" borderId="0" xfId="0" applyFont="1" applyFill="1" applyAlignment="1" applyProtection="1">
      <alignment vertical="center"/>
      <protection hidden="1"/>
    </xf>
    <xf numFmtId="41" fontId="11" fillId="11" borderId="0" xfId="0" applyNumberFormat="1" applyFont="1" applyFill="1" applyAlignment="1" applyProtection="1">
      <alignment vertical="center"/>
      <protection hidden="1"/>
    </xf>
    <xf numFmtId="0" fontId="4" fillId="0" borderId="0" xfId="0" applyFont="1" applyFill="1" applyAlignment="1" applyProtection="1">
      <alignment horizontal="left" vertical="center"/>
      <protection hidden="1"/>
    </xf>
    <xf numFmtId="41" fontId="4" fillId="0" borderId="0" xfId="0" applyNumberFormat="1" applyFont="1" applyFill="1" applyProtection="1">
      <protection hidden="1"/>
    </xf>
    <xf numFmtId="0" fontId="13" fillId="11" borderId="0" xfId="0" applyFont="1" applyFill="1" applyBorder="1" applyAlignment="1" applyProtection="1">
      <alignment horizontal="left" vertical="center" wrapText="1"/>
      <protection hidden="1"/>
    </xf>
    <xf numFmtId="41" fontId="4" fillId="0" borderId="0" xfId="0" applyNumberFormat="1" applyFont="1" applyFill="1" applyAlignment="1" applyProtection="1">
      <alignment horizontal="center" vertical="center"/>
      <protection hidden="1"/>
    </xf>
    <xf numFmtId="41" fontId="11" fillId="0" borderId="0" xfId="0" applyNumberFormat="1" applyFont="1" applyFill="1" applyAlignment="1" applyProtection="1">
      <alignment vertical="center"/>
      <protection hidden="1"/>
    </xf>
    <xf numFmtId="0" fontId="13" fillId="0" borderId="0" xfId="0" applyFont="1" applyFill="1" applyBorder="1" applyAlignment="1" applyProtection="1">
      <alignment horizontal="left" vertical="center" wrapText="1"/>
      <protection hidden="1"/>
    </xf>
    <xf numFmtId="0" fontId="4" fillId="0" borderId="0" xfId="0" applyFont="1" applyFill="1" applyProtection="1"/>
    <xf numFmtId="0" fontId="4" fillId="0" borderId="0" xfId="0" applyFont="1" applyFill="1" applyAlignment="1" applyProtection="1">
      <alignment vertical="top"/>
    </xf>
    <xf numFmtId="0" fontId="11" fillId="0" borderId="0" xfId="0" applyFont="1" applyBorder="1" applyAlignment="1" applyProtection="1">
      <alignment horizontal="left" vertical="center"/>
      <protection hidden="1"/>
    </xf>
    <xf numFmtId="0" fontId="11" fillId="0" borderId="0" xfId="0" applyFont="1" applyFill="1" applyBorder="1" applyAlignment="1" applyProtection="1">
      <alignment horizontal="left" vertical="center" indent="3"/>
      <protection hidden="1"/>
    </xf>
    <xf numFmtId="0" fontId="4" fillId="0" borderId="0" xfId="0" applyFont="1" applyProtection="1"/>
    <xf numFmtId="0" fontId="12" fillId="0" borderId="0" xfId="18" applyFont="1" applyFill="1" applyAlignment="1" applyProtection="1">
      <alignment horizontal="center" vertical="center" wrapText="1"/>
      <protection hidden="1"/>
    </xf>
    <xf numFmtId="0" fontId="4" fillId="12" borderId="0" xfId="0" applyFont="1" applyFill="1" applyProtection="1">
      <protection hidden="1"/>
    </xf>
    <xf numFmtId="0" fontId="4" fillId="13" borderId="0" xfId="0" applyFont="1" applyFill="1" applyProtection="1">
      <protection hidden="1"/>
    </xf>
    <xf numFmtId="0" fontId="4" fillId="14" borderId="0" xfId="0" applyFont="1" applyFill="1" applyProtection="1">
      <protection hidden="1"/>
    </xf>
    <xf numFmtId="0" fontId="11" fillId="0" borderId="0" xfId="0" applyFont="1" applyFill="1" applyBorder="1" applyAlignment="1" applyProtection="1">
      <alignment horizontal="left" vertical="center"/>
      <protection hidden="1"/>
    </xf>
    <xf numFmtId="166" fontId="4" fillId="0" borderId="0" xfId="0" applyNumberFormat="1" applyFont="1" applyFill="1" applyAlignment="1" applyProtection="1">
      <alignment vertical="top"/>
      <protection hidden="1"/>
    </xf>
    <xf numFmtId="166" fontId="4" fillId="0" borderId="0" xfId="0" applyNumberFormat="1" applyFont="1" applyFill="1" applyProtection="1">
      <protection hidden="1"/>
    </xf>
    <xf numFmtId="0" fontId="4" fillId="15" borderId="0" xfId="0" applyFont="1" applyFill="1" applyProtection="1">
      <protection hidden="1"/>
    </xf>
    <xf numFmtId="41" fontId="4" fillId="12" borderId="0" xfId="0" applyNumberFormat="1" applyFont="1" applyFill="1" applyAlignment="1" applyProtection="1">
      <alignment horizontal="center" vertical="center"/>
      <protection hidden="1"/>
    </xf>
    <xf numFmtId="0" fontId="4" fillId="12" borderId="0" xfId="0" applyFont="1" applyFill="1" applyAlignment="1" applyProtection="1">
      <alignment vertical="top"/>
      <protection hidden="1"/>
    </xf>
    <xf numFmtId="0" fontId="11" fillId="11" borderId="0" xfId="0" applyFont="1" applyFill="1" applyBorder="1" applyAlignment="1" applyProtection="1">
      <alignment horizontal="left" vertical="center"/>
      <protection hidden="1"/>
    </xf>
    <xf numFmtId="0" fontId="4" fillId="0" borderId="0" xfId="0" applyFont="1" applyFill="1" applyAlignment="1" applyProtection="1">
      <alignment horizontal="left" indent="1"/>
      <protection hidden="1"/>
    </xf>
    <xf numFmtId="0" fontId="4" fillId="0" borderId="0" xfId="0" applyFont="1" applyFill="1" applyAlignment="1" applyProtection="1">
      <alignment horizontal="right" indent="1"/>
      <protection hidden="1"/>
    </xf>
    <xf numFmtId="0" fontId="4" fillId="0" borderId="0" xfId="0" applyFont="1" applyFill="1" applyAlignment="1" applyProtection="1">
      <alignment horizontal="right" vertical="top"/>
      <protection hidden="1"/>
    </xf>
    <xf numFmtId="0" fontId="4" fillId="0" borderId="0" xfId="0" applyFont="1" applyFill="1" applyAlignment="1" applyProtection="1">
      <alignment horizontal="right"/>
    </xf>
    <xf numFmtId="0" fontId="4" fillId="0" borderId="0" xfId="0" applyFont="1" applyFill="1" applyAlignment="1" applyProtection="1">
      <alignment horizontal="right"/>
      <protection hidden="1"/>
    </xf>
    <xf numFmtId="0" fontId="4" fillId="0" borderId="0" xfId="0" applyFont="1" applyFill="1" applyAlignment="1" applyProtection="1">
      <alignment horizontal="right" vertical="top" indent="1"/>
      <protection hidden="1"/>
    </xf>
    <xf numFmtId="0" fontId="4" fillId="0" borderId="0" xfId="0" applyFont="1" applyFill="1" applyAlignment="1" applyProtection="1">
      <alignment horizontal="right" vertical="center" indent="1"/>
      <protection hidden="1"/>
    </xf>
    <xf numFmtId="41" fontId="4" fillId="0" borderId="0" xfId="0" applyNumberFormat="1" applyFont="1" applyFill="1" applyAlignment="1" applyProtection="1">
      <alignment horizontal="right" indent="1"/>
      <protection hidden="1"/>
    </xf>
    <xf numFmtId="41" fontId="4" fillId="0" borderId="0" xfId="0" applyNumberFormat="1" applyFont="1" applyFill="1" applyAlignment="1" applyProtection="1">
      <alignment vertical="top"/>
    </xf>
    <xf numFmtId="41" fontId="4" fillId="0" borderId="0" xfId="0" applyNumberFormat="1" applyFont="1" applyFill="1" applyProtection="1"/>
    <xf numFmtId="41" fontId="11" fillId="0" borderId="10" xfId="18" applyNumberFormat="1" applyFont="1" applyFill="1" applyBorder="1" applyAlignment="1" applyProtection="1">
      <alignment horizontal="center" vertical="center"/>
      <protection locked="0" hidden="1"/>
    </xf>
    <xf numFmtId="41" fontId="11" fillId="11" borderId="10" xfId="18" applyNumberFormat="1" applyFont="1" applyFill="1" applyBorder="1" applyAlignment="1" applyProtection="1">
      <alignment horizontal="center" vertical="center"/>
      <protection locked="0" hidden="1"/>
    </xf>
    <xf numFmtId="0" fontId="12" fillId="16" borderId="9" xfId="0" applyFont="1" applyFill="1" applyBorder="1" applyAlignment="1" applyProtection="1">
      <alignment horizontal="left" vertical="center" wrapText="1"/>
      <protection hidden="1"/>
    </xf>
    <xf numFmtId="0" fontId="12" fillId="16" borderId="0" xfId="18" applyFont="1" applyFill="1" applyAlignment="1" applyProtection="1">
      <alignment horizontal="center" vertical="center" wrapText="1"/>
      <protection hidden="1"/>
    </xf>
    <xf numFmtId="0" fontId="12" fillId="16" borderId="0" xfId="18" applyFont="1" applyFill="1" applyAlignment="1" applyProtection="1">
      <alignment horizontal="left" vertical="center" wrapText="1"/>
      <protection hidden="1"/>
    </xf>
    <xf numFmtId="166" fontId="12" fillId="16" borderId="12" xfId="18" applyNumberFormat="1" applyFont="1" applyFill="1" applyBorder="1" applyAlignment="1" applyProtection="1">
      <alignment horizontal="center" vertical="center" wrapText="1"/>
      <protection locked="0" hidden="1"/>
    </xf>
    <xf numFmtId="166" fontId="12" fillId="16" borderId="13" xfId="18" applyNumberFormat="1" applyFont="1" applyFill="1" applyBorder="1" applyAlignment="1" applyProtection="1">
      <alignment horizontal="center" vertical="center" wrapText="1"/>
      <protection locked="0" hidden="1"/>
    </xf>
  </cellXfs>
  <cellStyles count="23">
    <cellStyle name="bsbody" xfId="1"/>
    <cellStyle name="bsfoot" xfId="2"/>
    <cellStyle name="bshead" xfId="3"/>
    <cellStyle name="GenJour#" xfId="4"/>
    <cellStyle name="GenJour1" xfId="5"/>
    <cellStyle name="GenJour2" xfId="6"/>
    <cellStyle name="GenJourBody" xfId="7"/>
    <cellStyle name="GenJourDate" xfId="8"/>
    <cellStyle name="GenJourDes" xfId="9"/>
    <cellStyle name="GenJourFoot" xfId="10"/>
    <cellStyle name="GenJourHead" xfId="11"/>
    <cellStyle name="LedgBody" xfId="12"/>
    <cellStyle name="ledgerwkbk" xfId="13"/>
    <cellStyle name="LedgGreen" xfId="14"/>
    <cellStyle name="LedgHead" xfId="15"/>
    <cellStyle name="LedgSide" xfId="16"/>
    <cellStyle name="LedgYellow" xfId="17"/>
    <cellStyle name="Normal" xfId="0" builtinId="0"/>
    <cellStyle name="POA" xfId="18"/>
    <cellStyle name="POAanswer" xfId="19"/>
    <cellStyle name="POAhead" xfId="20"/>
    <cellStyle name="trialbody" xfId="21"/>
    <cellStyle name="trialhead" xfId="22"/>
  </cellStyles>
  <dxfs count="10">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theme="4" tint="0.79998168889431442"/>
        </patternFill>
      </fill>
    </dxf>
  </dxfs>
  <tableStyles count="1" defaultTableStyle="TableStyleMedium9">
    <tableStyle name="Table Style 1" pivot="0" count="1">
      <tableStyleElement type="firstRowStripe" dxfId="9"/>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F6F7F5"/>
      <rgbColor rgb="00FCF0E7"/>
      <rgbColor rgb="003366FF"/>
      <rgbColor rgb="0033CCCC"/>
      <rgbColor rgb="0099CC00"/>
      <rgbColor rgb="00AD4929"/>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6969"/>
      <color rgb="FF00FF64"/>
      <color rgb="FFFAA892"/>
      <color rgb="FFAEF280"/>
      <color rgb="FFDCE6F1"/>
      <color rgb="FFE6F0FB"/>
      <color rgb="FFFF0000"/>
      <color rgb="FFF97B2D"/>
      <color rgb="FF9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mv="urn:schemas-microsoft-com:mac:vml" mc:Ignorable="mv" mc:PreserveAttributes="mv:*">
  <dimension ref="A1:R116"/>
  <sheetViews>
    <sheetView tabSelected="1" workbookViewId="0">
      <selection activeCell="D3" sqref="D3:E3"/>
    </sheetView>
  </sheetViews>
  <sheetFormatPr baseColWidth="10" defaultColWidth="0" defaultRowHeight="409.6" zeroHeight="1"/>
  <cols>
    <col min="1" max="1" width="9.5" style="29" customWidth="1"/>
    <col min="2" max="2" width="44" style="29" customWidth="1"/>
    <col min="3" max="3" width="11.6640625" style="29" customWidth="1"/>
    <col min="4" max="4" width="4.6640625" style="29" customWidth="1"/>
    <col min="5" max="5" width="11.6640625" style="29" customWidth="1"/>
    <col min="6" max="6" width="3.1640625" style="29" customWidth="1"/>
    <col min="7" max="7" width="3.5" style="29" hidden="1" customWidth="1"/>
    <col min="8" max="8" width="13.5" style="25" hidden="1" customWidth="1"/>
    <col min="9" max="9" width="22.1640625" style="25" hidden="1" customWidth="1"/>
    <col min="10" max="10" width="8.83203125" style="25" hidden="1" customWidth="1"/>
    <col min="11" max="11" width="20.6640625" style="25" hidden="1" customWidth="1"/>
    <col min="12" max="12" width="18.6640625" style="25" hidden="1" customWidth="1"/>
    <col min="13" max="13" width="11.5" style="25" hidden="1" customWidth="1"/>
    <col min="14" max="14" width="9.83203125" style="25" hidden="1" customWidth="1"/>
    <col min="15" max="16" width="22.83203125" style="25" hidden="1" customWidth="1"/>
    <col min="17" max="17" width="8.83203125" style="25" hidden="1" customWidth="1"/>
    <col min="18" max="18" width="11.83203125" style="25" hidden="1" customWidth="1"/>
    <col min="19" max="16384" width="8.83203125" style="25" hidden="1"/>
  </cols>
  <sheetData>
    <row r="1" spans="1:17" ht="273.75" customHeight="1">
      <c r="A1" s="54" t="s">
        <v>9</v>
      </c>
      <c r="B1" s="54"/>
      <c r="C1" s="54"/>
      <c r="D1" s="54"/>
      <c r="E1" s="54"/>
      <c r="F1" s="9"/>
      <c r="G1" s="2"/>
      <c r="H1" s="2" t="s">
        <v>6</v>
      </c>
      <c r="I1" s="2"/>
      <c r="J1" s="2"/>
      <c r="K1" s="2"/>
      <c r="L1" s="2"/>
    </row>
    <row r="2" spans="1:17" ht="33" customHeight="1">
      <c r="A2" s="30"/>
      <c r="B2" s="30"/>
      <c r="C2" s="30"/>
      <c r="D2" s="30"/>
      <c r="E2" s="30"/>
      <c r="F2" s="2"/>
      <c r="G2" s="2"/>
      <c r="H2" s="2"/>
      <c r="I2" s="20">
        <v>0</v>
      </c>
      <c r="J2" s="2"/>
      <c r="K2" s="2"/>
      <c r="L2" s="2" t="s">
        <v>7</v>
      </c>
    </row>
    <row r="3" spans="1:17" ht="33" customHeight="1">
      <c r="A3" s="55" t="s">
        <v>10</v>
      </c>
      <c r="B3" s="55"/>
      <c r="C3" s="55"/>
      <c r="D3" s="56">
        <v>100000</v>
      </c>
      <c r="E3" s="57"/>
      <c r="F3" s="9"/>
      <c r="G3" s="2"/>
      <c r="H3" s="2"/>
      <c r="I3" s="20">
        <v>95000</v>
      </c>
      <c r="J3" s="2"/>
      <c r="K3" s="31">
        <f>IF(D3=I3,1,IF(D3=I4,7,IF(D3=0,3,5)))</f>
        <v>7</v>
      </c>
      <c r="L3" s="2">
        <f>5000-2125</f>
        <v>2875</v>
      </c>
      <c r="M3" s="25">
        <f>100000-L3</f>
        <v>97125</v>
      </c>
      <c r="N3" s="25" t="str">
        <f>IF(K3=5,"Premium on Bonds Payable",IF(K3=1,"         Discount on Bonds Payable",IF(K3=7,"           Interest Payable",IF(K3=3,"",))))</f>
        <v xml:space="preserve">           Interest Payable</v>
      </c>
    </row>
    <row r="4" spans="1:17" ht="33" customHeight="1">
      <c r="A4" s="30"/>
      <c r="B4" s="30"/>
      <c r="C4" s="30"/>
      <c r="D4" s="30"/>
      <c r="E4" s="30"/>
      <c r="F4" s="2"/>
      <c r="G4" s="2"/>
      <c r="H4" s="2"/>
      <c r="I4" s="20">
        <v>100000</v>
      </c>
      <c r="J4" s="2"/>
      <c r="K4" s="2"/>
      <c r="L4" s="2">
        <v>0</v>
      </c>
      <c r="M4" s="25">
        <f t="shared" ref="M4" si="0">100000-L4</f>
        <v>100000</v>
      </c>
    </row>
    <row r="5" spans="1:17" ht="33" customHeight="1">
      <c r="A5" s="55" t="s">
        <v>11</v>
      </c>
      <c r="B5" s="55"/>
      <c r="C5" s="55"/>
      <c r="D5" s="56">
        <v>100000</v>
      </c>
      <c r="E5" s="57"/>
      <c r="F5" s="9"/>
      <c r="G5" s="2"/>
      <c r="H5" s="2"/>
      <c r="I5" s="20">
        <v>105000</v>
      </c>
      <c r="J5" s="2"/>
      <c r="K5" s="33">
        <f>IF(D5=I3,1,IF(D5=I4,2,IF(D5=0,3,0)))</f>
        <v>2</v>
      </c>
      <c r="L5" s="2">
        <v>2875</v>
      </c>
      <c r="M5" s="25">
        <f>100000+L5</f>
        <v>102875</v>
      </c>
    </row>
    <row r="6" spans="1:17" ht="45" customHeight="1">
      <c r="A6" s="1"/>
      <c r="B6" s="1"/>
      <c r="C6" s="1"/>
      <c r="D6" s="1"/>
      <c r="E6" s="2"/>
      <c r="F6" s="2"/>
      <c r="G6" s="2"/>
      <c r="H6" s="2"/>
      <c r="I6" s="2"/>
      <c r="J6" s="2"/>
      <c r="K6" s="20">
        <v>0</v>
      </c>
      <c r="L6" s="2"/>
    </row>
    <row r="7" spans="1:17" s="26" customFormat="1" ht="24" customHeight="1">
      <c r="A7" s="53" t="s">
        <v>8</v>
      </c>
      <c r="B7" s="53"/>
      <c r="C7" s="53"/>
      <c r="D7" s="53"/>
      <c r="E7" s="53"/>
      <c r="F7" s="10"/>
      <c r="G7" s="15"/>
      <c r="H7" s="15"/>
      <c r="I7" s="19"/>
      <c r="J7" s="15"/>
      <c r="K7" s="22"/>
      <c r="L7" s="15"/>
    </row>
    <row r="8" spans="1:17" s="26" customFormat="1" ht="19.5" customHeight="1">
      <c r="A8" s="4" t="s">
        <v>0</v>
      </c>
      <c r="B8" s="4" t="s">
        <v>1</v>
      </c>
      <c r="C8" s="4" t="s">
        <v>2</v>
      </c>
      <c r="D8" s="4" t="s">
        <v>3</v>
      </c>
      <c r="E8" s="4" t="s">
        <v>4</v>
      </c>
      <c r="F8" s="10"/>
      <c r="G8" s="15"/>
      <c r="H8" s="15"/>
      <c r="I8" s="19"/>
      <c r="J8" s="15"/>
      <c r="K8" s="22"/>
      <c r="L8" s="15"/>
    </row>
    <row r="9" spans="1:17" ht="24" customHeight="1">
      <c r="A9" s="13" t="str">
        <f>"4/1/X5"</f>
        <v>4/1/X5</v>
      </c>
      <c r="B9" s="27" t="str">
        <f>IF(K3=3,"","Interest Expense")</f>
        <v>Interest Expense</v>
      </c>
      <c r="C9" s="14">
        <f>E11+E10-C10</f>
        <v>1500</v>
      </c>
      <c r="D9" s="6"/>
      <c r="E9" s="7" t="s">
        <v>3</v>
      </c>
      <c r="F9" s="2"/>
      <c r="G9" s="2"/>
      <c r="H9" s="2"/>
      <c r="I9" s="19"/>
      <c r="J9" s="2"/>
      <c r="K9" s="22"/>
      <c r="L9" s="2"/>
    </row>
    <row r="10" spans="1:17" s="26" customFormat="1" ht="24" customHeight="1">
      <c r="A10" s="5" t="s">
        <v>3</v>
      </c>
      <c r="B10" s="40" t="str">
        <f>N3</f>
        <v xml:space="preserve">           Interest Payable</v>
      </c>
      <c r="C10" s="12">
        <f>IF(K3=5,125,0)</f>
        <v>0</v>
      </c>
      <c r="D10" s="8"/>
      <c r="E10" s="12">
        <f>IF(K3=1,125,IF(K3=7,1500,IF(K3=5,0,IF(K3=3,0,1500))))</f>
        <v>1500</v>
      </c>
      <c r="F10" s="11"/>
      <c r="G10" s="15"/>
      <c r="H10" s="15"/>
      <c r="I10" s="19"/>
      <c r="J10" s="15"/>
      <c r="K10" s="22"/>
      <c r="L10" s="15"/>
    </row>
    <row r="11" spans="1:17" s="26" customFormat="1" ht="24" customHeight="1">
      <c r="A11" s="16"/>
      <c r="B11" s="28" t="str">
        <f>IF(K3=7,"",IF(K3=3,"","Interest Payable"))</f>
        <v/>
      </c>
      <c r="C11" s="7"/>
      <c r="D11" s="7"/>
      <c r="E11" s="3">
        <f>IF(K3=1,1500,IF(K3=7,0,IF(K3=3,0,1500)))</f>
        <v>0</v>
      </c>
      <c r="F11" s="17"/>
      <c r="G11" s="15"/>
      <c r="H11" s="15"/>
      <c r="I11" s="19"/>
      <c r="J11" s="15"/>
      <c r="K11" s="35">
        <f>D5</f>
        <v>100000</v>
      </c>
      <c r="L11" s="15"/>
    </row>
    <row r="12" spans="1:17" ht="66.75" customHeight="1">
      <c r="A12" s="18" t="s">
        <v>3</v>
      </c>
      <c r="B12" s="21" t="s">
        <v>12</v>
      </c>
      <c r="C12" s="12"/>
      <c r="D12" s="12"/>
      <c r="E12" s="12"/>
      <c r="F12" s="9"/>
      <c r="G12" s="2"/>
      <c r="H12" s="2"/>
      <c r="I12" s="2"/>
      <c r="J12" s="2"/>
      <c r="K12" s="2">
        <f>IF(K3=1,M3,IF(K3=5,M5,IF(K3=3,0,M4)))</f>
        <v>100000</v>
      </c>
      <c r="L12" s="2"/>
    </row>
    <row r="13" spans="1:17" ht="51" customHeight="1">
      <c r="A13" s="1"/>
      <c r="B13" s="1"/>
      <c r="C13" s="1"/>
      <c r="D13" s="1"/>
      <c r="E13" s="2"/>
      <c r="F13" s="2"/>
      <c r="G13" s="2"/>
      <c r="H13" s="42"/>
      <c r="I13" s="2"/>
      <c r="J13" s="2"/>
      <c r="K13" s="36">
        <f>(K11-K12)*-1</f>
        <v>0</v>
      </c>
      <c r="L13" s="37">
        <f>IF(K13&gt;0,10,IF(K13&lt;0,20,30))</f>
        <v>30</v>
      </c>
      <c r="N13" s="25">
        <f>L13*K3</f>
        <v>210</v>
      </c>
    </row>
    <row r="14" spans="1:17" s="26" customFormat="1" ht="24" customHeight="1">
      <c r="A14" s="53" t="s">
        <v>13</v>
      </c>
      <c r="B14" s="53"/>
      <c r="C14" s="53"/>
      <c r="D14" s="53"/>
      <c r="E14" s="53"/>
      <c r="F14" s="10"/>
      <c r="G14" s="15"/>
      <c r="H14" s="42" t="s">
        <v>3</v>
      </c>
      <c r="I14" s="19"/>
      <c r="J14" s="15"/>
      <c r="K14" s="22"/>
      <c r="L14" s="15"/>
    </row>
    <row r="15" spans="1:17" s="26" customFormat="1" ht="19.5" customHeight="1">
      <c r="A15" s="4" t="s">
        <v>0</v>
      </c>
      <c r="B15" s="4" t="s">
        <v>1</v>
      </c>
      <c r="C15" s="4" t="s">
        <v>2</v>
      </c>
      <c r="D15" s="4" t="s">
        <v>3</v>
      </c>
      <c r="E15" s="4" t="s">
        <v>4</v>
      </c>
      <c r="F15" s="10"/>
      <c r="G15" s="15"/>
      <c r="H15" s="42">
        <v>2125</v>
      </c>
      <c r="I15" s="42"/>
      <c r="J15" s="15"/>
      <c r="K15" s="38" t="s">
        <v>21</v>
      </c>
      <c r="L15" s="15"/>
      <c r="M15" s="26">
        <f>IF(B18="Premium on Bonds Payable",1,0)</f>
        <v>0</v>
      </c>
      <c r="N15" s="26">
        <f>IF(B18="Loss on Retirement of Bonds",1,0)</f>
        <v>0</v>
      </c>
      <c r="O15" s="26">
        <f>IF(B18="          Cash",1,0)</f>
        <v>1</v>
      </c>
      <c r="P15" s="26">
        <f>IF(B18="          Gain on Retirement of Bonds",1,0)</f>
        <v>0</v>
      </c>
    </row>
    <row r="16" spans="1:17" ht="24" customHeight="1">
      <c r="A16" s="13" t="str">
        <f>"4/1/X5"</f>
        <v>4/1/X5</v>
      </c>
      <c r="B16" s="27" t="s">
        <v>14</v>
      </c>
      <c r="C16" s="14">
        <v>100000</v>
      </c>
      <c r="D16" s="6"/>
      <c r="E16" s="7" t="s">
        <v>3</v>
      </c>
      <c r="F16" s="2"/>
      <c r="G16" s="2"/>
      <c r="H16" s="46">
        <v>2875</v>
      </c>
      <c r="I16" s="48" t="e">
        <f>C18*J16</f>
        <v>#VALUE!</v>
      </c>
      <c r="J16" s="32">
        <f>L13*K3</f>
        <v>210</v>
      </c>
      <c r="K16" s="38" t="s">
        <v>20</v>
      </c>
      <c r="L16" s="2"/>
      <c r="M16" s="49">
        <f>M15*2875</f>
        <v>0</v>
      </c>
      <c r="N16" s="49">
        <f>N15*K13*-1</f>
        <v>0</v>
      </c>
      <c r="O16" s="49">
        <v>0</v>
      </c>
      <c r="P16" s="49">
        <v>0</v>
      </c>
      <c r="Q16" s="49">
        <f>SUM(M16:P16)</f>
        <v>0</v>
      </c>
    </row>
    <row r="17" spans="1:18" s="26" customFormat="1" ht="24" customHeight="1">
      <c r="A17" s="5" t="s">
        <v>3</v>
      </c>
      <c r="B17" s="40" t="s">
        <v>5</v>
      </c>
      <c r="C17" s="12">
        <v>1500</v>
      </c>
      <c r="D17" s="8"/>
      <c r="E17" s="12"/>
      <c r="F17" s="11"/>
      <c r="G17" s="15"/>
      <c r="H17" s="46">
        <v>5000</v>
      </c>
      <c r="I17" s="46"/>
      <c r="J17" s="15"/>
      <c r="K17" s="38" t="s">
        <v>15</v>
      </c>
      <c r="L17" s="15"/>
    </row>
    <row r="18" spans="1:18" s="26" customFormat="1" ht="24" customHeight="1">
      <c r="A18" s="16"/>
      <c r="B18" s="34" t="str">
        <f>IF(J16=210,"          Cash",IF(J16=50,"Premium on Bonds Payable",IF(J16=100,"Premium on Bonds Payable",IF(J16=10,"          Discount on Bonds Payable",IF(J16=20,"Loss on Retirement of Bonds",IF(J16=140,"Loss on Retirement of Bonds",IF(J16=70,"          Gain on Retirement of Bonds","          Bonds Payable")))))))</f>
        <v xml:space="preserve">          Cash</v>
      </c>
      <c r="C18" s="51" t="s">
        <v>3</v>
      </c>
      <c r="D18" s="7"/>
      <c r="E18" s="51" t="s">
        <v>3</v>
      </c>
      <c r="F18" s="17"/>
      <c r="G18" s="15"/>
      <c r="H18" s="47">
        <v>7875</v>
      </c>
      <c r="I18" s="46"/>
      <c r="J18" s="15"/>
      <c r="K18" s="39" t="s">
        <v>16</v>
      </c>
      <c r="L18" s="15"/>
      <c r="M18" s="26">
        <f>IF(B18="Premium on Bonds Payable",1,0)</f>
        <v>0</v>
      </c>
      <c r="N18" s="26">
        <f>IF(B18="Loss on Retirement of Bonds",1,0)</f>
        <v>0</v>
      </c>
      <c r="O18" s="26">
        <f>IF(B18="          Cash",1,0)</f>
        <v>1</v>
      </c>
      <c r="P18" s="26">
        <f>IF(B18="          Gain on Retirement of Bonds",1,0)</f>
        <v>0</v>
      </c>
      <c r="Q18" s="26">
        <f>IF(B18="          Discount on Bonds Payable",1,0)</f>
        <v>0</v>
      </c>
    </row>
    <row r="19" spans="1:18" s="26" customFormat="1" ht="24" customHeight="1">
      <c r="A19" s="5" t="s">
        <v>3</v>
      </c>
      <c r="B19" s="40" t="str">
        <f>IF(J16=210,"",IF(J16=50,"          Gain on Retirement of Bonds",IF(J16=100,"Loss on Retirement of Bonds",IF(J16=10,"          Gain on Retirement of Bonds",IF(J16=20,"          Discount on Bonds Payable",IF(J16=140,"          Cash",IF(J16=70,"          Cash","          Bonds Payable")))))))</f>
        <v/>
      </c>
      <c r="C19" s="52" t="s">
        <v>3</v>
      </c>
      <c r="D19" s="8"/>
      <c r="E19" s="52" t="s">
        <v>3</v>
      </c>
      <c r="F19" s="11"/>
      <c r="G19" s="15"/>
      <c r="H19" s="43">
        <v>95000</v>
      </c>
      <c r="I19" s="46"/>
      <c r="J19" s="15"/>
      <c r="K19" s="38" t="s">
        <v>22</v>
      </c>
      <c r="L19" s="15"/>
      <c r="M19" s="49">
        <v>0</v>
      </c>
      <c r="N19" s="49">
        <v>0</v>
      </c>
      <c r="O19" s="49">
        <f>(C16+C17)*O18</f>
        <v>101500</v>
      </c>
      <c r="P19" s="49">
        <f>P18*K13</f>
        <v>0</v>
      </c>
      <c r="Q19" s="49">
        <f>Q18*2875</f>
        <v>0</v>
      </c>
      <c r="R19" s="49">
        <f>SUM(N19:Q19)</f>
        <v>101500</v>
      </c>
    </row>
    <row r="20" spans="1:18" s="26" customFormat="1" ht="24" customHeight="1">
      <c r="A20" s="16"/>
      <c r="B20" s="34" t="str">
        <f>IF(J16=210," ",IF(J16=50,"          Cash",IF(J16=100,"          Cash",IF(J16=10,"          Cash",IF(J16=20,"          Cash",IF(J16=140,"",IF(J16=70,"","          Bonds Payable")))))))</f>
        <v xml:space="preserve"> </v>
      </c>
      <c r="C20" s="7"/>
      <c r="D20" s="7"/>
      <c r="E20" s="51" t="s">
        <v>3</v>
      </c>
      <c r="F20" s="17"/>
      <c r="G20" s="15"/>
      <c r="H20" s="43">
        <v>96500</v>
      </c>
      <c r="I20" s="47"/>
      <c r="J20" s="15"/>
      <c r="K20" s="39" t="s">
        <v>17</v>
      </c>
      <c r="L20" s="15"/>
    </row>
    <row r="21" spans="1:18" ht="39" customHeight="1">
      <c r="A21" s="18" t="s">
        <v>3</v>
      </c>
      <c r="B21" s="21" t="s">
        <v>23</v>
      </c>
      <c r="C21" s="12"/>
      <c r="D21" s="12"/>
      <c r="E21" s="12"/>
      <c r="F21" s="9"/>
      <c r="G21" s="2"/>
      <c r="H21" s="25">
        <v>100000</v>
      </c>
      <c r="I21" s="41"/>
      <c r="J21" s="2"/>
      <c r="K21" s="31" t="s">
        <v>18</v>
      </c>
      <c r="L21" s="2"/>
      <c r="M21" s="26">
        <f>IF(B19="          Cash",1,0)</f>
        <v>0</v>
      </c>
      <c r="N21" s="26">
        <f>IF(B19="          Gain on Retirement of Bonds",1,0)</f>
        <v>0</v>
      </c>
      <c r="O21" s="26">
        <f>IF(B19="Loss on Retirement of Bonds",1,0)</f>
        <v>0</v>
      </c>
      <c r="P21" s="26">
        <f>IF(B19="          Discount on Bonds Payable",1,0)</f>
        <v>0</v>
      </c>
      <c r="Q21" s="26"/>
    </row>
    <row r="22" spans="1:18" ht="183.75" customHeight="1">
      <c r="A22" s="23"/>
      <c r="B22" s="24"/>
      <c r="C22" s="3"/>
      <c r="D22" s="3"/>
      <c r="E22" s="3"/>
      <c r="F22" s="2"/>
      <c r="G22" s="2"/>
      <c r="H22" s="43">
        <v>101500</v>
      </c>
      <c r="I22" s="41"/>
      <c r="J22" s="2"/>
      <c r="K22" s="31" t="s">
        <v>19</v>
      </c>
      <c r="L22" s="2"/>
      <c r="M22" s="49">
        <f>(D5+1500)*M21</f>
        <v>0</v>
      </c>
      <c r="N22" s="49">
        <f>K13*N21</f>
        <v>0</v>
      </c>
      <c r="O22" s="49">
        <v>0</v>
      </c>
      <c r="P22" s="49">
        <f>2875*P21</f>
        <v>0</v>
      </c>
      <c r="Q22" s="49">
        <f>SUM(M22:P22)</f>
        <v>0</v>
      </c>
      <c r="R22" s="50">
        <f>SUM(M22:Q22)</f>
        <v>0</v>
      </c>
    </row>
    <row r="23" spans="1:18" ht="24" hidden="1" customHeight="1">
      <c r="A23" s="1"/>
      <c r="B23" s="1"/>
      <c r="C23" s="1"/>
      <c r="D23" s="1"/>
      <c r="E23" s="1"/>
      <c r="F23" s="1"/>
      <c r="G23" s="1"/>
      <c r="H23" s="25">
        <v>105000</v>
      </c>
      <c r="I23" s="2"/>
      <c r="J23" s="2"/>
      <c r="K23" s="2"/>
      <c r="L23" s="2"/>
      <c r="M23" s="50"/>
      <c r="N23" s="50"/>
      <c r="O23" s="50"/>
      <c r="P23" s="50"/>
    </row>
    <row r="24" spans="1:18" ht="24" hidden="1" customHeight="1">
      <c r="A24" s="1"/>
      <c r="B24" s="1"/>
      <c r="C24" s="1"/>
      <c r="D24" s="1"/>
      <c r="E24" s="1"/>
      <c r="F24" s="1"/>
      <c r="G24" s="1"/>
      <c r="H24" s="25">
        <v>106500</v>
      </c>
      <c r="I24" s="2"/>
      <c r="J24" s="2"/>
      <c r="K24" s="2"/>
      <c r="L24" s="2"/>
      <c r="O24" s="26">
        <f>IF(B19="Loss on Retirement of Bonds",1,0)</f>
        <v>0</v>
      </c>
    </row>
    <row r="25" spans="1:18" ht="24" hidden="1" customHeight="1">
      <c r="A25" s="1"/>
      <c r="B25" s="1"/>
      <c r="C25" s="1"/>
      <c r="D25" s="1"/>
      <c r="E25" s="1"/>
      <c r="F25" s="1"/>
      <c r="G25" s="1"/>
      <c r="I25" s="2"/>
      <c r="J25" s="2"/>
      <c r="K25" s="2"/>
      <c r="L25" s="2"/>
      <c r="M25" s="26">
        <f>IF(B20="          Cash",1,0)</f>
        <v>0</v>
      </c>
      <c r="O25" s="49">
        <f>(K13*-1)*O24</f>
        <v>0</v>
      </c>
    </row>
    <row r="26" spans="1:18" ht="24" hidden="1" customHeight="1">
      <c r="A26" s="1"/>
      <c r="B26" s="1"/>
      <c r="C26" s="1"/>
      <c r="D26" s="1"/>
      <c r="E26" s="1"/>
      <c r="F26" s="1"/>
      <c r="G26" s="1"/>
      <c r="I26" s="2"/>
      <c r="J26" s="2"/>
      <c r="K26" s="2"/>
      <c r="L26" s="2"/>
      <c r="M26" s="25">
        <f>(D5+1500)*M25</f>
        <v>0</v>
      </c>
    </row>
    <row r="27" spans="1:18" ht="13" hidden="1">
      <c r="A27" s="1"/>
      <c r="B27" s="1"/>
      <c r="C27" s="1"/>
      <c r="D27" s="1"/>
      <c r="E27" s="1"/>
      <c r="F27" s="1"/>
      <c r="G27" s="1"/>
      <c r="I27" s="2"/>
      <c r="J27" s="2"/>
      <c r="K27" s="2"/>
      <c r="L27" s="2"/>
    </row>
    <row r="28" spans="1:18" ht="13" hidden="1">
      <c r="A28" s="1"/>
      <c r="B28" s="1"/>
      <c r="C28" s="1"/>
      <c r="D28" s="1"/>
      <c r="E28" s="1"/>
      <c r="F28" s="1"/>
      <c r="G28" s="1"/>
      <c r="I28" s="2"/>
      <c r="J28" s="2"/>
      <c r="K28" s="2"/>
      <c r="L28" s="2"/>
    </row>
    <row r="29" spans="1:18" ht="13" hidden="1">
      <c r="A29" s="1"/>
      <c r="B29" s="1"/>
      <c r="C29" s="1"/>
      <c r="D29" s="1"/>
      <c r="E29" s="1"/>
      <c r="F29" s="1"/>
      <c r="G29" s="1"/>
      <c r="I29" s="2"/>
      <c r="J29" s="2"/>
      <c r="K29" s="2"/>
      <c r="L29" s="2"/>
    </row>
    <row r="30" spans="1:18" ht="13" hidden="1">
      <c r="A30" s="1"/>
      <c r="B30" s="1"/>
      <c r="C30" s="1"/>
      <c r="D30" s="1"/>
      <c r="E30" s="1"/>
      <c r="F30" s="1"/>
      <c r="G30" s="1"/>
      <c r="I30" s="2"/>
      <c r="J30" s="2"/>
      <c r="K30" s="2"/>
      <c r="L30" s="2"/>
    </row>
    <row r="31" spans="1:18" ht="13" hidden="1">
      <c r="A31" s="1"/>
      <c r="B31" s="1"/>
      <c r="C31" s="1"/>
      <c r="D31" s="1"/>
      <c r="E31" s="1"/>
      <c r="F31" s="1"/>
      <c r="G31" s="1"/>
      <c r="I31" s="2"/>
      <c r="J31" s="2"/>
      <c r="K31" s="2"/>
      <c r="L31" s="2"/>
    </row>
    <row r="32" spans="1:18" ht="13" hidden="1">
      <c r="A32" s="1"/>
      <c r="B32" s="1"/>
      <c r="C32" s="1"/>
      <c r="D32" s="1"/>
      <c r="E32" s="1"/>
      <c r="F32" s="1"/>
      <c r="G32" s="1"/>
      <c r="I32" s="2"/>
      <c r="J32" s="2"/>
      <c r="K32" s="2"/>
      <c r="L32" s="2"/>
    </row>
    <row r="33" spans="1:12" ht="13" hidden="1">
      <c r="A33" s="1"/>
      <c r="B33" s="1"/>
      <c r="C33" s="1"/>
      <c r="D33" s="1"/>
      <c r="E33" s="1"/>
      <c r="F33" s="1"/>
      <c r="G33" s="1"/>
      <c r="I33" s="2"/>
      <c r="J33" s="2"/>
      <c r="K33" s="2"/>
      <c r="L33" s="2"/>
    </row>
    <row r="34" spans="1:12" ht="13" hidden="1">
      <c r="A34" s="1"/>
      <c r="B34" s="1"/>
      <c r="C34" s="1"/>
      <c r="D34" s="1"/>
      <c r="E34" s="1"/>
      <c r="F34" s="1"/>
      <c r="G34" s="1"/>
      <c r="I34" s="2"/>
      <c r="J34" s="2"/>
      <c r="K34" s="2"/>
      <c r="L34" s="2"/>
    </row>
    <row r="35" spans="1:12" ht="13" hidden="1">
      <c r="A35" s="1"/>
      <c r="B35" s="1"/>
      <c r="C35" s="1"/>
      <c r="D35" s="1"/>
      <c r="E35" s="1"/>
      <c r="F35" s="1"/>
      <c r="G35" s="1"/>
      <c r="I35" s="2"/>
      <c r="J35" s="2"/>
      <c r="K35" s="2"/>
      <c r="L35" s="2"/>
    </row>
    <row r="36" spans="1:12" ht="13" hidden="1">
      <c r="A36" s="1"/>
      <c r="B36" s="1"/>
      <c r="C36" s="1"/>
      <c r="D36" s="1"/>
      <c r="E36" s="1"/>
      <c r="F36" s="1"/>
      <c r="G36" s="1"/>
      <c r="I36" s="2"/>
      <c r="J36" s="2"/>
      <c r="K36" s="2"/>
      <c r="L36" s="2"/>
    </row>
    <row r="37" spans="1:12" ht="13" hidden="1">
      <c r="A37" s="1"/>
      <c r="B37" s="1"/>
      <c r="C37" s="1"/>
      <c r="D37" s="1"/>
      <c r="E37" s="1"/>
      <c r="F37" s="1"/>
      <c r="G37" s="1"/>
      <c r="I37" s="2"/>
      <c r="J37" s="2"/>
      <c r="K37" s="2"/>
      <c r="L37" s="2"/>
    </row>
    <row r="38" spans="1:12" ht="13" hidden="1">
      <c r="A38" s="1"/>
      <c r="B38" s="1"/>
      <c r="C38" s="1"/>
      <c r="D38" s="1"/>
      <c r="E38" s="1"/>
      <c r="F38" s="1"/>
      <c r="G38" s="1"/>
      <c r="I38" s="2"/>
      <c r="J38" s="2"/>
      <c r="K38" s="2"/>
      <c r="L38" s="2"/>
    </row>
    <row r="39" spans="1:12" ht="13" hidden="1">
      <c r="A39" s="1"/>
      <c r="B39" s="1"/>
      <c r="C39" s="1"/>
      <c r="D39" s="1"/>
      <c r="E39" s="1"/>
      <c r="F39" s="1"/>
      <c r="G39" s="1"/>
      <c r="I39" s="2"/>
      <c r="J39" s="2"/>
      <c r="K39" s="2"/>
      <c r="L39" s="2"/>
    </row>
    <row r="40" spans="1:12" ht="13" hidden="1">
      <c r="A40" s="1"/>
      <c r="B40" s="1"/>
      <c r="C40" s="1"/>
      <c r="D40" s="1"/>
      <c r="E40" s="1"/>
      <c r="F40" s="1"/>
      <c r="G40" s="1"/>
      <c r="I40" s="2"/>
      <c r="J40" s="2"/>
      <c r="K40" s="2"/>
      <c r="L40" s="2"/>
    </row>
    <row r="41" spans="1:12" ht="13" hidden="1">
      <c r="A41" s="1"/>
      <c r="B41" s="1"/>
      <c r="C41" s="1"/>
      <c r="D41" s="1"/>
      <c r="E41" s="1"/>
      <c r="F41" s="1"/>
      <c r="G41" s="1"/>
      <c r="I41" s="2"/>
      <c r="J41" s="2"/>
      <c r="K41" s="2"/>
      <c r="L41" s="2"/>
    </row>
    <row r="42" spans="1:12" ht="13" hidden="1">
      <c r="A42" s="1"/>
      <c r="B42" s="1"/>
      <c r="C42" s="1"/>
      <c r="D42" s="1"/>
      <c r="E42" s="1"/>
      <c r="F42" s="1"/>
      <c r="G42" s="1"/>
      <c r="I42" s="2"/>
      <c r="J42" s="2"/>
      <c r="K42" s="2"/>
      <c r="L42" s="2"/>
    </row>
    <row r="43" spans="1:12" ht="13" hidden="1">
      <c r="A43" s="1"/>
      <c r="B43" s="1"/>
      <c r="C43" s="1"/>
      <c r="D43" s="1"/>
      <c r="E43" s="1"/>
      <c r="F43" s="1"/>
      <c r="G43" s="1"/>
      <c r="I43" s="2"/>
      <c r="J43" s="2"/>
      <c r="K43" s="2"/>
      <c r="L43" s="2"/>
    </row>
    <row r="44" spans="1:12" ht="13" hidden="1">
      <c r="A44" s="1"/>
      <c r="B44" s="1"/>
      <c r="C44" s="1"/>
      <c r="D44" s="1"/>
      <c r="E44" s="1"/>
      <c r="F44" s="1"/>
      <c r="G44" s="1"/>
      <c r="I44" s="2"/>
      <c r="J44" s="2"/>
      <c r="K44" s="2"/>
      <c r="L44" s="2"/>
    </row>
    <row r="45" spans="1:12" ht="13" hidden="1">
      <c r="A45" s="1"/>
      <c r="B45" s="1"/>
      <c r="C45" s="1"/>
      <c r="D45" s="1"/>
      <c r="E45" s="1"/>
      <c r="F45" s="1"/>
      <c r="G45" s="1"/>
      <c r="I45" s="2"/>
      <c r="J45" s="2"/>
      <c r="K45" s="2"/>
      <c r="L45" s="2"/>
    </row>
    <row r="46" spans="1:12" ht="13" hidden="1">
      <c r="A46" s="1"/>
      <c r="B46" s="1"/>
      <c r="C46" s="1"/>
      <c r="D46" s="1"/>
      <c r="E46" s="1"/>
      <c r="F46" s="1"/>
      <c r="G46" s="1"/>
      <c r="I46" s="2"/>
      <c r="J46" s="2"/>
      <c r="K46" s="2"/>
      <c r="L46" s="2"/>
    </row>
    <row r="47" spans="1:12" ht="13" hidden="1">
      <c r="A47" s="1"/>
      <c r="B47" s="1"/>
      <c r="C47" s="1"/>
      <c r="D47" s="1"/>
      <c r="E47" s="1"/>
      <c r="F47" s="1"/>
      <c r="G47" s="1"/>
      <c r="I47" s="2"/>
      <c r="J47" s="2"/>
      <c r="K47" s="2"/>
      <c r="L47" s="2"/>
    </row>
    <row r="48" spans="1:12" ht="13" hidden="1">
      <c r="A48" s="1"/>
      <c r="B48" s="1"/>
      <c r="C48" s="1"/>
      <c r="D48" s="1"/>
      <c r="E48" s="1"/>
      <c r="F48" s="1"/>
      <c r="G48" s="1"/>
      <c r="I48" s="2"/>
      <c r="J48" s="2"/>
      <c r="K48" s="2"/>
      <c r="L48" s="2"/>
    </row>
    <row r="49" spans="1:12" ht="13" hidden="1">
      <c r="A49" s="1"/>
      <c r="B49" s="1"/>
      <c r="C49" s="1"/>
      <c r="D49" s="1"/>
      <c r="E49" s="1"/>
      <c r="F49" s="1"/>
      <c r="G49" s="1"/>
      <c r="I49" s="2"/>
      <c r="J49" s="2"/>
      <c r="K49" s="2"/>
      <c r="L49" s="2"/>
    </row>
    <row r="50" spans="1:12" ht="13" hidden="1">
      <c r="A50" s="1"/>
      <c r="B50" s="1"/>
      <c r="C50" s="1"/>
      <c r="D50" s="1"/>
      <c r="E50" s="1"/>
      <c r="F50" s="1"/>
      <c r="G50" s="1"/>
      <c r="I50" s="2"/>
      <c r="J50" s="2"/>
      <c r="K50" s="2"/>
      <c r="L50" s="2"/>
    </row>
    <row r="51" spans="1:12" ht="13" hidden="1">
      <c r="A51" s="1"/>
      <c r="B51" s="1"/>
      <c r="C51" s="1"/>
      <c r="D51" s="1"/>
      <c r="E51" s="1"/>
      <c r="F51" s="1"/>
      <c r="G51" s="1"/>
      <c r="I51" s="2"/>
      <c r="J51" s="2"/>
      <c r="K51" s="2"/>
      <c r="L51" s="2"/>
    </row>
    <row r="52" spans="1:12" ht="13" hidden="1">
      <c r="A52" s="1"/>
      <c r="B52" s="1"/>
      <c r="C52" s="1"/>
      <c r="D52" s="1"/>
      <c r="E52" s="1"/>
      <c r="F52" s="1"/>
      <c r="G52" s="1"/>
      <c r="I52" s="2"/>
      <c r="J52" s="2"/>
      <c r="K52" s="2"/>
      <c r="L52" s="2"/>
    </row>
    <row r="53" spans="1:12" ht="13" hidden="1">
      <c r="A53" s="1"/>
      <c r="B53" s="1"/>
      <c r="C53" s="1"/>
      <c r="D53" s="1"/>
      <c r="E53" s="1"/>
      <c r="F53" s="1"/>
      <c r="G53" s="1"/>
      <c r="I53" s="2"/>
      <c r="J53" s="2"/>
      <c r="K53" s="2"/>
      <c r="L53" s="2"/>
    </row>
    <row r="54" spans="1:12" ht="13" hidden="1">
      <c r="A54" s="1"/>
      <c r="B54" s="1"/>
      <c r="C54" s="1"/>
      <c r="D54" s="1"/>
      <c r="E54" s="1"/>
      <c r="F54" s="1"/>
      <c r="G54" s="1"/>
      <c r="I54" s="2"/>
      <c r="J54" s="2"/>
      <c r="K54" s="2"/>
      <c r="L54" s="2"/>
    </row>
    <row r="55" spans="1:12" ht="13" hidden="1">
      <c r="A55" s="1"/>
      <c r="B55" s="1"/>
      <c r="C55" s="1"/>
      <c r="D55" s="1"/>
      <c r="E55" s="1"/>
      <c r="F55" s="1"/>
      <c r="G55" s="1"/>
      <c r="I55" s="2"/>
      <c r="J55" s="2"/>
      <c r="K55" s="2"/>
      <c r="L55" s="2"/>
    </row>
    <row r="56" spans="1:12" ht="13" hidden="1">
      <c r="A56" s="1"/>
      <c r="B56" s="1"/>
      <c r="C56" s="1"/>
      <c r="D56" s="1"/>
      <c r="E56" s="1"/>
      <c r="F56" s="1"/>
      <c r="G56" s="1"/>
      <c r="I56" s="2"/>
      <c r="J56" s="2"/>
      <c r="K56" s="2"/>
      <c r="L56" s="2"/>
    </row>
    <row r="57" spans="1:12" ht="13" hidden="1">
      <c r="A57" s="1"/>
      <c r="B57" s="1"/>
      <c r="C57" s="1"/>
      <c r="D57" s="1"/>
      <c r="E57" s="1"/>
      <c r="F57" s="1"/>
      <c r="G57" s="1"/>
      <c r="I57" s="2"/>
      <c r="J57" s="2"/>
      <c r="K57" s="2"/>
      <c r="L57" s="2"/>
    </row>
    <row r="58" spans="1:12" ht="13" hidden="1">
      <c r="A58" s="1"/>
      <c r="B58" s="1"/>
      <c r="C58" s="1"/>
      <c r="D58" s="1"/>
      <c r="E58" s="1"/>
      <c r="F58" s="1"/>
      <c r="G58" s="1"/>
      <c r="I58" s="2"/>
      <c r="J58" s="2"/>
      <c r="K58" s="2"/>
      <c r="L58" s="2"/>
    </row>
    <row r="59" spans="1:12" ht="13" hidden="1">
      <c r="A59" s="1"/>
      <c r="B59" s="1"/>
      <c r="C59" s="1"/>
      <c r="D59" s="1"/>
      <c r="E59" s="1"/>
      <c r="F59" s="1"/>
      <c r="G59" s="1"/>
      <c r="I59" s="2"/>
      <c r="J59" s="2"/>
      <c r="K59" s="2"/>
      <c r="L59" s="2"/>
    </row>
    <row r="60" spans="1:12" ht="13" hidden="1">
      <c r="A60" s="1"/>
      <c r="B60" s="1"/>
      <c r="C60" s="1"/>
      <c r="D60" s="1"/>
      <c r="E60" s="1"/>
      <c r="F60" s="1"/>
      <c r="G60" s="1"/>
      <c r="I60" s="2"/>
      <c r="J60" s="2"/>
      <c r="K60" s="2"/>
      <c r="L60" s="2"/>
    </row>
    <row r="61" spans="1:12" ht="13" hidden="1">
      <c r="A61" s="1"/>
      <c r="B61" s="1"/>
      <c r="C61" s="1"/>
      <c r="D61" s="1"/>
      <c r="E61" s="1"/>
      <c r="F61" s="1"/>
      <c r="G61" s="1"/>
      <c r="I61" s="2"/>
      <c r="J61" s="2"/>
      <c r="K61" s="2"/>
      <c r="L61" s="2"/>
    </row>
    <row r="62" spans="1:12" ht="13" hidden="1">
      <c r="A62" s="1"/>
      <c r="B62" s="1"/>
      <c r="C62" s="1"/>
      <c r="D62" s="1"/>
      <c r="E62" s="1"/>
      <c r="F62" s="1"/>
      <c r="G62" s="1"/>
      <c r="I62" s="2"/>
      <c r="J62" s="2"/>
      <c r="K62" s="2"/>
      <c r="L62" s="2"/>
    </row>
    <row r="63" spans="1:12" ht="13" hidden="1">
      <c r="A63" s="1"/>
      <c r="B63" s="1"/>
      <c r="C63" s="1"/>
      <c r="D63" s="1"/>
      <c r="E63" s="1"/>
      <c r="F63" s="1"/>
      <c r="G63" s="1"/>
      <c r="I63" s="2"/>
      <c r="J63" s="2"/>
      <c r="K63" s="2"/>
      <c r="L63" s="2"/>
    </row>
    <row r="64" spans="1:12" ht="13" hidden="1">
      <c r="A64" s="1"/>
      <c r="B64" s="1"/>
      <c r="C64" s="1"/>
      <c r="D64" s="1"/>
      <c r="E64" s="1"/>
      <c r="F64" s="1"/>
      <c r="G64" s="1"/>
      <c r="I64" s="2"/>
      <c r="J64" s="2"/>
      <c r="K64" s="2"/>
      <c r="L64" s="2"/>
    </row>
    <row r="65" spans="1:12" ht="13" hidden="1">
      <c r="A65" s="1"/>
      <c r="B65" s="1"/>
      <c r="C65" s="1"/>
      <c r="D65" s="1"/>
      <c r="E65" s="1"/>
      <c r="F65" s="1"/>
      <c r="G65" s="1"/>
      <c r="I65" s="2"/>
      <c r="J65" s="2"/>
      <c r="K65" s="2"/>
      <c r="L65" s="2"/>
    </row>
    <row r="66" spans="1:12" ht="13" hidden="1">
      <c r="A66" s="1"/>
      <c r="B66" s="1"/>
      <c r="C66" s="1"/>
      <c r="D66" s="1"/>
      <c r="E66" s="1"/>
      <c r="F66" s="1"/>
      <c r="G66" s="1"/>
      <c r="I66" s="2"/>
      <c r="J66" s="2"/>
      <c r="K66" s="2"/>
      <c r="L66" s="2"/>
    </row>
    <row r="67" spans="1:12" ht="13" hidden="1">
      <c r="A67" s="1"/>
      <c r="B67" s="1"/>
      <c r="C67" s="1"/>
      <c r="D67" s="1"/>
      <c r="E67" s="1"/>
      <c r="F67" s="1"/>
      <c r="G67" s="1"/>
      <c r="I67" s="2"/>
      <c r="J67" s="2"/>
      <c r="K67" s="2"/>
      <c r="L67" s="2"/>
    </row>
    <row r="68" spans="1:12" ht="13" hidden="1">
      <c r="A68" s="1"/>
      <c r="B68" s="1"/>
      <c r="C68" s="1"/>
      <c r="D68" s="1"/>
      <c r="E68" s="1"/>
      <c r="F68" s="1"/>
      <c r="G68" s="1"/>
      <c r="I68" s="2"/>
      <c r="J68" s="2"/>
      <c r="K68" s="2"/>
      <c r="L68" s="2"/>
    </row>
    <row r="69" spans="1:12" ht="13" hidden="1">
      <c r="H69" s="44">
        <v>105000</v>
      </c>
    </row>
    <row r="70" spans="1:12" ht="13" hidden="1">
      <c r="H70" s="45">
        <v>106500</v>
      </c>
    </row>
    <row r="71" spans="1:12" ht="13" hidden="1">
      <c r="H71" s="45"/>
    </row>
    <row r="72" spans="1:12" ht="13" hidden="1">
      <c r="H72" s="45"/>
    </row>
    <row r="73" spans="1:12" ht="13" hidden="1">
      <c r="H73" s="45"/>
    </row>
    <row r="74" spans="1:12" ht="13" hidden="1">
      <c r="H74" s="45"/>
    </row>
    <row r="75" spans="1:12" ht="13" hidden="1">
      <c r="H75" s="45"/>
    </row>
    <row r="76" spans="1:12" ht="13" hidden="1">
      <c r="H76" s="45"/>
    </row>
    <row r="77" spans="1:12" ht="13" hidden="1">
      <c r="H77" s="45"/>
    </row>
    <row r="78" spans="1:12" ht="13" hidden="1">
      <c r="H78" s="45"/>
    </row>
    <row r="79" spans="1:12" ht="13" hidden="1">
      <c r="H79" s="45"/>
    </row>
    <row r="80" spans="1:12" ht="13" hidden="1">
      <c r="H80" s="45"/>
    </row>
    <row r="81" spans="8:8" ht="13" hidden="1">
      <c r="H81" s="45"/>
    </row>
    <row r="82" spans="8:8" ht="13" hidden="1">
      <c r="H82" s="45"/>
    </row>
    <row r="83" spans="8:8" ht="13" hidden="1">
      <c r="H83" s="45"/>
    </row>
    <row r="84" spans="8:8" ht="13" hidden="1">
      <c r="H84" s="45"/>
    </row>
    <row r="85" spans="8:8" ht="13" hidden="1">
      <c r="H85" s="45"/>
    </row>
    <row r="86" spans="8:8" ht="13" hidden="1">
      <c r="H86" s="45"/>
    </row>
    <row r="87" spans="8:8" ht="13" hidden="1">
      <c r="H87" s="45"/>
    </row>
    <row r="88" spans="8:8" ht="13" hidden="1">
      <c r="H88" s="45"/>
    </row>
    <row r="89" spans="8:8" ht="13" hidden="1">
      <c r="H89" s="45"/>
    </row>
    <row r="90" spans="8:8" ht="13" hidden="1">
      <c r="H90" s="45"/>
    </row>
    <row r="91" spans="8:8" ht="13" hidden="1">
      <c r="H91" s="45"/>
    </row>
    <row r="92" spans="8:8" ht="13" hidden="1">
      <c r="H92" s="45"/>
    </row>
    <row r="93" spans="8:8" ht="13" hidden="1">
      <c r="H93" s="45"/>
    </row>
    <row r="94" spans="8:8" ht="13" hidden="1">
      <c r="H94" s="45"/>
    </row>
    <row r="95" spans="8:8" ht="13" hidden="1">
      <c r="H95" s="45"/>
    </row>
    <row r="96" spans="8:8" ht="13" hidden="1">
      <c r="H96" s="45"/>
    </row>
    <row r="97" spans="8:8" ht="13" hidden="1">
      <c r="H97" s="45"/>
    </row>
    <row r="98" spans="8:8" ht="13" hidden="1">
      <c r="H98" s="45"/>
    </row>
    <row r="99" spans="8:8" ht="13" hidden="1">
      <c r="H99" s="45"/>
    </row>
    <row r="100" spans="8:8" ht="13" hidden="1">
      <c r="H100" s="45"/>
    </row>
    <row r="101" spans="8:8" ht="13" hidden="1">
      <c r="H101" s="45"/>
    </row>
    <row r="102" spans="8:8" ht="13" hidden="1">
      <c r="H102" s="45"/>
    </row>
    <row r="103" spans="8:8" ht="13" hidden="1">
      <c r="H103" s="45"/>
    </row>
    <row r="104" spans="8:8" ht="13" hidden="1">
      <c r="H104" s="45"/>
    </row>
    <row r="105" spans="8:8" ht="13" hidden="1">
      <c r="H105" s="45"/>
    </row>
    <row r="106" spans="8:8" ht="13" hidden="1">
      <c r="H106" s="45"/>
    </row>
    <row r="107" spans="8:8" ht="13" hidden="1">
      <c r="H107" s="45"/>
    </row>
    <row r="108" spans="8:8" ht="13" hidden="1">
      <c r="H108" s="45"/>
    </row>
    <row r="109" spans="8:8" ht="13" hidden="1">
      <c r="H109" s="45"/>
    </row>
    <row r="110" spans="8:8" ht="13" hidden="1">
      <c r="H110" s="45"/>
    </row>
    <row r="111" spans="8:8" ht="13" hidden="1">
      <c r="H111" s="45"/>
    </row>
    <row r="112" spans="8:8" ht="13" hidden="1">
      <c r="H112" s="45"/>
    </row>
    <row r="113" spans="8:8" ht="13" hidden="1">
      <c r="H113" s="45"/>
    </row>
    <row r="114" spans="8:8" ht="13" hidden="1">
      <c r="H114" s="45"/>
    </row>
    <row r="115" spans="8:8" ht="13" hidden="1">
      <c r="H115" s="45"/>
    </row>
    <row r="116" spans="8:8" ht="13" hidden="1">
      <c r="H116" s="45">
        <v>106500</v>
      </c>
    </row>
  </sheetData>
  <sheetProtection algorithmName="SHA-512" hashValue="Mk8JLs96+RzAiQ8IuBLnMEY5wfrneakToUJeloYBP6g07xH+ollM/pfOazj3oXXKDe+3RMj86iTjxAQHRqzDPq==" saltValue="pAmohXviyEmPDuLns354xH==" spinCount="100000" sheet="1" objects="1" scenarios="1"/>
  <mergeCells count="7">
    <mergeCell ref="A14:E14"/>
    <mergeCell ref="A1:E1"/>
    <mergeCell ref="A7:E7"/>
    <mergeCell ref="A3:C3"/>
    <mergeCell ref="A5:C5"/>
    <mergeCell ref="D3:E3"/>
    <mergeCell ref="D5:E5"/>
  </mergeCells>
  <phoneticPr fontId="2" type="noConversion"/>
  <conditionalFormatting sqref="B9">
    <cfRule type="expression" dxfId="8" priority="54">
      <formula>NOT(ISERROR(SEARCH("Prepaid Rent",B9)))</formula>
    </cfRule>
  </conditionalFormatting>
  <conditionalFormatting sqref="B12 B22">
    <cfRule type="expression" dxfId="7" priority="48">
      <formula>#REF!=1</formula>
    </cfRule>
  </conditionalFormatting>
  <conditionalFormatting sqref="B16">
    <cfRule type="expression" dxfId="6" priority="9">
      <formula>NOT(ISERROR(SEARCH("Prepaid Rent",B16)))</formula>
    </cfRule>
  </conditionalFormatting>
  <conditionalFormatting sqref="B21">
    <cfRule type="expression" dxfId="5" priority="8">
      <formula>#REF!=1</formula>
    </cfRule>
  </conditionalFormatting>
  <conditionalFormatting sqref="C18">
    <cfRule type="cellIs" dxfId="4" priority="5" operator="equal">
      <formula>$Q$16</formula>
    </cfRule>
  </conditionalFormatting>
  <conditionalFormatting sqref="E18">
    <cfRule type="cellIs" dxfId="3" priority="4" operator="equal">
      <formula>$R$19</formula>
    </cfRule>
  </conditionalFormatting>
  <conditionalFormatting sqref="E19">
    <cfRule type="cellIs" dxfId="2" priority="3" operator="equal">
      <formula>$Q$22</formula>
    </cfRule>
  </conditionalFormatting>
  <conditionalFormatting sqref="C19">
    <cfRule type="cellIs" dxfId="1" priority="2" operator="equal">
      <formula>$O$25</formula>
    </cfRule>
  </conditionalFormatting>
  <conditionalFormatting sqref="E20">
    <cfRule type="cellIs" dxfId="0" priority="1" operator="equal">
      <formula>M26</formula>
    </cfRule>
  </conditionalFormatting>
  <dataValidations count="3">
    <dataValidation type="list" allowBlank="1" showInputMessage="1" showErrorMessage="1" sqref="G10:G11 G17:G20">
      <formula1>"sample"</formula1>
    </dataValidation>
    <dataValidation type="list" allowBlank="1" showInputMessage="1" showErrorMessage="1" sqref="D3:E3 D5:E5">
      <formula1>$I$2:$I$5</formula1>
    </dataValidation>
    <dataValidation type="list" allowBlank="1" showInputMessage="1" showErrorMessage="1" sqref="C18:C19 E18:E20">
      <formula1>$H$14:$H$24</formula1>
    </dataValidation>
  </dataValidations>
  <pageMargins left="0.75" right="0.75" top="1.75" bottom="1" header="0.75" footer="0.5"/>
  <headerFooter alignWithMargins="0">
    <oddHeader>&amp;R&amp;"Myriad Web Pro,Bold"&amp;20I-17.03</oddHead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Problem</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 Walther</dc:creator>
  <cp:keywords/>
  <dc:description/>
  <cp:lastModifiedBy>Marnie Magee</cp:lastModifiedBy>
  <cp:revision/>
  <dcterms:created xsi:type="dcterms:W3CDTF">2007-01-29T16:43:50Z</dcterms:created>
  <dcterms:modified xsi:type="dcterms:W3CDTF">2015-06-16T14:55:41Z</dcterms:modified>
</cp:coreProperties>
</file>